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50" windowHeight="8690" tabRatio="992" activeTab="1"/>
  </bookViews>
  <sheets>
    <sheet name="- Leikmannaskrá ár -1" sheetId="1" r:id="rId1"/>
    <sheet name="- Leikmannaskrá ár 1" sheetId="2" r:id="rId2"/>
  </sheets>
  <externalReferences>
    <externalReference r:id="rId5"/>
  </externalReferences>
  <definedNames>
    <definedName name="ar_1">'[1]Dagsetning'!$B$12</definedName>
    <definedName name="ar0">'[1]Dagsetning'!$B$11</definedName>
    <definedName name="AS2DocOpenMode" hidden="1">"AS2DocumentEdit"</definedName>
    <definedName name="ldags">'[1]Dagsetning'!$B$13</definedName>
    <definedName name="udags">'[1]Dagsetning'!$B$14</definedName>
  </definedNames>
  <calcPr fullCalcOnLoad="1"/>
</workbook>
</file>

<file path=xl/sharedStrings.xml><?xml version="1.0" encoding="utf-8"?>
<sst xmlns="http://schemas.openxmlformats.org/spreadsheetml/2006/main" count="82" uniqueCount="44">
  <si>
    <t>Leikmannaskrá</t>
  </si>
  <si>
    <t xml:space="preserve">Leikmaður </t>
  </si>
  <si>
    <t>Kaupverð</t>
  </si>
  <si>
    <t>(-Söluverð)</t>
  </si>
  <si>
    <t>Gráir litaðir reitir eru þeir sem má fylla í</t>
  </si>
  <si>
    <t>Samningur</t>
  </si>
  <si>
    <t>Fjárfestingar á árinu</t>
  </si>
  <si>
    <t>Fæðingarár</t>
  </si>
  <si>
    <t>Upphaf</t>
  </si>
  <si>
    <t>Lok</t>
  </si>
  <si>
    <t>Kaupverð í upphafi að frádregnum stuðli 1/1</t>
  </si>
  <si>
    <t>Afskriftir í upphafi tímabils</t>
  </si>
  <si>
    <t>Stuðull í upphafi</t>
  </si>
  <si>
    <t xml:space="preserve">Breyting stuðuls </t>
  </si>
  <si>
    <t>Stuðull í lok tímabils</t>
  </si>
  <si>
    <t>Afskriftir tímabilsins í ársreikningi</t>
  </si>
  <si>
    <t>Samtals afskriftir</t>
  </si>
  <si>
    <t>Bókfært verð leikmanna í lok tímbils í ársreikningi</t>
  </si>
  <si>
    <t>Söluhagnaður / (-sölutap) í ársreikningi</t>
  </si>
  <si>
    <t>Stuðull leikmanna í upphafi árs</t>
  </si>
  <si>
    <t xml:space="preserve">Breyting á stuðli </t>
  </si>
  <si>
    <t>Stuðull leikmanna í lok árs</t>
  </si>
  <si>
    <t>Ártal</t>
  </si>
  <si>
    <t>Afsrkirfa þarf kaupverð yfir samningstíma leikmanns</t>
  </si>
  <si>
    <t>Leikmaður 1  - Engin breyting á leikmanni</t>
  </si>
  <si>
    <r>
      <t xml:space="preserve">Stuðull </t>
    </r>
    <r>
      <rPr>
        <b/>
        <sz val="11"/>
        <color indexed="10"/>
        <rFont val="Calibri"/>
        <family val="2"/>
      </rPr>
      <t>keyptra</t>
    </r>
    <r>
      <rPr>
        <b/>
        <sz val="11"/>
        <color indexed="8"/>
        <rFont val="Calibri"/>
        <family val="2"/>
      </rPr>
      <t xml:space="preserve"> leikmanna</t>
    </r>
  </si>
  <si>
    <t xml:space="preserve">Leikmaður 2  - Afskrift leikmanns </t>
  </si>
  <si>
    <t>Leikmaður 3 - Keyptur í fyrra og seldur á árinu</t>
  </si>
  <si>
    <t xml:space="preserve">Leikmaður 4 - Keyptur á árinu </t>
  </si>
  <si>
    <t>Leikmaður 5 - Keyptur og seldur á árinu</t>
  </si>
  <si>
    <t>Leikmaður 6  - Nýr uppalinn leikmaður/kemur frítt</t>
  </si>
  <si>
    <t>Leikmaður 7  - leikmaður fær endurmat</t>
  </si>
  <si>
    <t>6. Leikmenn</t>
  </si>
  <si>
    <t>Núverandi ár</t>
  </si>
  <si>
    <t xml:space="preserve">Fyrra ár </t>
  </si>
  <si>
    <t>Bókfært verðleikmanna í ársbyrjun</t>
  </si>
  <si>
    <t>Eignfærðir leikmenn á árinu</t>
  </si>
  <si>
    <t>Seldir og aflagðir leikmenn á árinu</t>
  </si>
  <si>
    <t>Afskrifað á árinu</t>
  </si>
  <si>
    <t>Matsbreytingar</t>
  </si>
  <si>
    <t>Bókfært verð leikmanna í árslok</t>
  </si>
  <si>
    <t>Fer ekki í gegnum e.fé</t>
  </si>
  <si>
    <t>Fer í gegnum e.fé</t>
  </si>
  <si>
    <t>Fjárfestingar á fyrri árum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</si>
</sst>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_-* #,##0\ _k_r_._-;\-* #,##0\ _k_r_._-;_-* &quot;-&quot;\ _k_r_._-;_-@_-"/>
    <numFmt numFmtId="173" formatCode="_ &quot;SFr.&quot;\ * #,##0_ ;_ &quot;SFr.&quot;\ * \-#,##0_ ;_ &quot;SFr.&quot;\ * &quot;-&quot;_ ;_ @_ "/>
    <numFmt numFmtId="174" formatCode="_ * #,##0_ ;_ * \-#,##0_ ;_ * &quot;-&quot;_ ;_ @_ "/>
    <numFmt numFmtId="175" formatCode="_ &quot;SFr.&quot;\ * #,##0.00_ ;_ &quot;SFr.&quot;\ * \-#,##0.00_ ;_ &quot;SFr.&quot;\ * &quot;-&quot;??_ ;_ @_ "/>
    <numFmt numFmtId="176" formatCode="_ * #,##0.00_ ;_ * \-#,##0.00_ ;_ * &quot;-&quot;??_ ;_ @_ "/>
    <numFmt numFmtId="177" formatCode="\ * #,##0\ ;[Red]\ \-* #,##0"/>
    <numFmt numFmtId="178" formatCode="\ * #\ ###\ ##0\ ;\ \(#\ ###\ ##0\)"/>
    <numFmt numFmtId="179" formatCode="[$-F800]dddd\,\ mmmm\ dd\,\ yyyy"/>
    <numFmt numFmtId="180" formatCode="dd/mm/yyyy;@"/>
    <numFmt numFmtId="181" formatCode="#,##0\ _k_r_."/>
    <numFmt numFmtId="182" formatCode="#,##0\ &quot;kr.&quot;"/>
    <numFmt numFmtId="183" formatCode="#.##0\ ;[Red]\(#.##0\)"/>
    <numFmt numFmtId="184" formatCode="#,##0\ ;[Red]\(#,##0\)"/>
    <numFmt numFmtId="185" formatCode="@\ *."/>
    <numFmt numFmtId="186" formatCode="@*."/>
    <numFmt numFmtId="187" formatCode="#,##0\ ;\(#,##0\)"/>
    <numFmt numFmtId="188" formatCode="_-* #,##0\ [$kr.-40F]_-;\-* #,##0\ [$kr.-40F]_-;_-* &quot;-&quot;??\ [$kr.-40F]_-;_-@_-"/>
    <numFmt numFmtId="189" formatCode="dd/mm/yyyy"/>
    <numFmt numFmtId="190" formatCode="#,##0;\(#,##0\);0;@"/>
    <numFmt numFmtId="191" formatCode="#,##0,;\(#,##0,\);0;@"/>
    <numFmt numFmtId="192" formatCode="#,##0.00\ ;[Red]\(#,##0.00\)"/>
    <numFmt numFmtId="193" formatCode="#,###\ ;[Red]\(#,###\)"/>
    <numFmt numFmtId="194" formatCode="0.0%"/>
    <numFmt numFmtId="195" formatCode="dd\.mm\.yyyy"/>
    <numFmt numFmtId="196" formatCode="#,##0.00%\ ;[Red]\(#,##0.00%\)"/>
    <numFmt numFmtId="197" formatCode="#,##0\ ;[Red]\ \(#,##0\)"/>
    <numFmt numFmtId="198" formatCode="#.##0;\(#.##0\)"/>
    <numFmt numFmtId="199" formatCode="#,##0\ ;[Red]\(* #,##0\)"/>
    <numFmt numFmtId="200" formatCode="m/d"/>
    <numFmt numFmtId="201" formatCode="m/d/yy\ h:mm"/>
    <numFmt numFmtId="202" formatCode="\(#,##0\);#,##0_)"/>
    <numFmt numFmtId="203" formatCode="#,##0,_);\(#,##0,\)"/>
    <numFmt numFmtId="204" formatCode="\(#,##0,\);#,##0,_)"/>
    <numFmt numFmtId="205" formatCode="\(#,##0.00\);#,##0.00_)"/>
    <numFmt numFmtId="206" formatCode="#"/>
    <numFmt numFmtId="207" formatCode="#,##0.00\ ;\(#,##0.00\)"/>
    <numFmt numFmtId="208" formatCode="#&quot;.&quot;"/>
    <numFmt numFmtId="209" formatCode="#,##0.0;\(#,##0.0\)"/>
    <numFmt numFmtId="210" formatCode="0.0"/>
    <numFmt numFmtId="211" formatCode="#,##0.0\ ;\(#,##0.0\)"/>
    <numFmt numFmtId="212" formatCode="#,##0.0\ ;[Red]\(#,##0.0\)"/>
    <numFmt numFmtId="213" formatCode="[Red]#,##0\ ;\(#,##0\)"/>
    <numFmt numFmtId="214" formatCode="\$#,##0\ ;\(\$#,##0\)"/>
    <numFmt numFmtId="215" formatCode="#,##0.0000\ ;\(#,##0.0000\)"/>
    <numFmt numFmtId="216" formatCode="_-* #,##0\ _k_r_._-;\-* #,##0\ _k_r_._-;_-* &quot;-&quot;??\ _k_r_._-;_-@_-"/>
    <numFmt numFmtId="217" formatCode="0.0000000%"/>
    <numFmt numFmtId="218" formatCode="0.00000000%"/>
    <numFmt numFmtId="219" formatCode="#,##0.000\ ;[Red]\(#,##0.000\)"/>
    <numFmt numFmtId="220" formatCode="0.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-* #,##0\ [$ISK-40F]_-;\-* #,##0\ [$ISK-40F]_-;_-* &quot;-&quot;??\ [$ISK-40F]_-;_-@_-"/>
  </numFmts>
  <fonts count="58"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6.6"/>
      <color indexed="12"/>
      <name val="Arial"/>
      <family val="2"/>
    </font>
    <font>
      <u val="single"/>
      <sz val="6.6"/>
      <color indexed="3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Times rmn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5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i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8" fillId="3" borderId="0" applyNumberFormat="0" applyBorder="0" applyAlignment="0" applyProtection="0"/>
    <xf numFmtId="0" fontId="39" fillId="4" borderId="0" applyNumberFormat="0" applyBorder="0" applyAlignment="0" applyProtection="0"/>
    <xf numFmtId="0" fontId="8" fillId="5" borderId="0" applyNumberFormat="0" applyBorder="0" applyAlignment="0" applyProtection="0"/>
    <xf numFmtId="0" fontId="39" fillId="6" borderId="0" applyNumberFormat="0" applyBorder="0" applyAlignment="0" applyProtection="0"/>
    <xf numFmtId="0" fontId="8" fillId="7" borderId="0" applyNumberFormat="0" applyBorder="0" applyAlignment="0" applyProtection="0"/>
    <xf numFmtId="0" fontId="39" fillId="8" borderId="0" applyNumberFormat="0" applyBorder="0" applyAlignment="0" applyProtection="0"/>
    <xf numFmtId="0" fontId="8" fillId="9" borderId="0" applyNumberFormat="0" applyBorder="0" applyAlignment="0" applyProtection="0"/>
    <xf numFmtId="0" fontId="39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8" fillId="13" borderId="0" applyNumberFormat="0" applyBorder="0" applyAlignment="0" applyProtection="0"/>
    <xf numFmtId="0" fontId="39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8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9" borderId="0" applyNumberFormat="0" applyBorder="0" applyAlignment="0" applyProtection="0"/>
    <xf numFmtId="0" fontId="39" fillId="21" borderId="0" applyNumberFormat="0" applyBorder="0" applyAlignment="0" applyProtection="0"/>
    <xf numFmtId="0" fontId="8" fillId="15" borderId="0" applyNumberFormat="0" applyBorder="0" applyAlignment="0" applyProtection="0"/>
    <xf numFmtId="0" fontId="39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3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23" fillId="0" borderId="0" applyFill="0" applyBorder="0" applyAlignment="0" applyProtection="0"/>
    <xf numFmtId="190" fontId="23" fillId="0" borderId="0" applyFill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201" fontId="7" fillId="0" borderId="0" applyFill="0" applyBorder="0" applyProtection="0">
      <alignment/>
    </xf>
    <xf numFmtId="201" fontId="7" fillId="0" borderId="5" applyFill="0" applyProtection="0">
      <alignment/>
    </xf>
    <xf numFmtId="201" fontId="7" fillId="0" borderId="6" applyFill="0" applyProtection="0">
      <alignment/>
    </xf>
    <xf numFmtId="201" fontId="7" fillId="0" borderId="0" applyFill="0" applyBorder="0" applyProtection="0">
      <alignment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1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0" fontId="7" fillId="0" borderId="0" applyFill="0" applyBorder="0" applyProtection="0">
      <alignment/>
    </xf>
    <xf numFmtId="200" fontId="7" fillId="0" borderId="5" applyFill="0" applyProtection="0">
      <alignment/>
    </xf>
    <xf numFmtId="200" fontId="7" fillId="0" borderId="6" applyFill="0" applyProtection="0">
      <alignment/>
    </xf>
    <xf numFmtId="200" fontId="7" fillId="0" borderId="0" applyFill="0" applyBorder="0" applyProtection="0">
      <alignment/>
    </xf>
    <xf numFmtId="3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50" borderId="1" applyNumberFormat="0" applyAlignment="0" applyProtection="0"/>
    <xf numFmtId="0" fontId="16" fillId="13" borderId="2" applyNumberFormat="0" applyAlignment="0" applyProtection="0"/>
    <xf numFmtId="0" fontId="50" fillId="0" borderId="11" applyNumberFormat="0" applyFill="0" applyAlignment="0" applyProtection="0"/>
    <xf numFmtId="0" fontId="17" fillId="0" borderId="12" applyNumberFormat="0" applyFill="0" applyAlignment="0" applyProtection="0"/>
    <xf numFmtId="0" fontId="51" fillId="51" borderId="0" applyNumberFormat="0" applyBorder="0" applyAlignment="0" applyProtection="0"/>
    <xf numFmtId="0" fontId="18" fillId="5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7" fillId="54" borderId="14" applyNumberFormat="0" applyFont="0" applyAlignment="0" applyProtection="0"/>
    <xf numFmtId="0" fontId="52" fillId="45" borderId="15" applyNumberFormat="0" applyAlignment="0" applyProtection="0"/>
    <xf numFmtId="0" fontId="19" fillId="46" borderId="16" applyNumberFormat="0" applyAlignment="0" applyProtection="0"/>
    <xf numFmtId="49" fontId="22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99" fontId="27" fillId="0" borderId="17">
      <alignment/>
      <protection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18" applyNumberFormat="0" applyFill="0" applyAlignment="0" applyProtection="0"/>
    <xf numFmtId="202" fontId="22" fillId="0" borderId="6" applyFill="0" applyAlignment="0" applyProtection="0"/>
    <xf numFmtId="203" fontId="22" fillId="0" borderId="6" applyFill="0" applyAlignment="0" applyProtection="0"/>
    <xf numFmtId="204" fontId="22" fillId="0" borderId="6" applyFill="0" applyAlignment="0" applyProtection="0"/>
    <xf numFmtId="191" fontId="24" fillId="0" borderId="0" applyFill="0" applyBorder="0" applyAlignment="0" applyProtection="0"/>
    <xf numFmtId="37" fontId="22" fillId="0" borderId="6" applyFill="0" applyAlignment="0" applyProtection="0"/>
    <xf numFmtId="38" fontId="7" fillId="0" borderId="0">
      <alignment/>
      <protection/>
    </xf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6" fillId="55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4" fillId="0" borderId="19" xfId="0" applyFont="1" applyBorder="1" applyAlignment="1" applyProtection="1">
      <alignment/>
      <protection locked="0"/>
    </xf>
    <xf numFmtId="0" fontId="54" fillId="0" borderId="19" xfId="0" applyFont="1" applyBorder="1" applyAlignment="1" applyProtection="1">
      <alignment horizontal="center"/>
      <protection locked="0"/>
    </xf>
    <xf numFmtId="0" fontId="54" fillId="0" borderId="20" xfId="0" applyFont="1" applyBorder="1" applyAlignment="1" applyProtection="1">
      <alignment horizontal="center"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54" fillId="0" borderId="19" xfId="0" applyFont="1" applyBorder="1" applyAlignment="1" applyProtection="1">
      <alignment horizontal="center" wrapText="1"/>
      <protection locked="0"/>
    </xf>
    <xf numFmtId="0" fontId="54" fillId="0" borderId="21" xfId="0" applyFont="1" applyBorder="1" applyAlignment="1" applyProtection="1">
      <alignment horizontal="center" wrapText="1"/>
      <protection locked="0"/>
    </xf>
    <xf numFmtId="0" fontId="54" fillId="0" borderId="19" xfId="0" applyFont="1" applyBorder="1" applyAlignment="1" applyProtection="1">
      <alignment wrapText="1"/>
      <protection locked="0"/>
    </xf>
    <xf numFmtId="0" fontId="0" fillId="55" borderId="0" xfId="0" applyFill="1" applyAlignment="1" applyProtection="1">
      <alignment/>
      <protection locked="0"/>
    </xf>
    <xf numFmtId="0" fontId="0" fillId="55" borderId="0" xfId="0" applyFill="1" applyAlignment="1" applyProtection="1">
      <alignment horizontal="center"/>
      <protection locked="0"/>
    </xf>
    <xf numFmtId="189" fontId="0" fillId="55" borderId="22" xfId="0" applyNumberFormat="1" applyFill="1" applyBorder="1" applyAlignment="1" applyProtection="1">
      <alignment horizontal="center"/>
      <protection locked="0"/>
    </xf>
    <xf numFmtId="189" fontId="0" fillId="55" borderId="23" xfId="0" applyNumberFormat="1" applyFill="1" applyBorder="1" applyAlignment="1" applyProtection="1">
      <alignment horizontal="center"/>
      <protection locked="0"/>
    </xf>
    <xf numFmtId="187" fontId="0" fillId="55" borderId="22" xfId="0" applyNumberFormat="1" applyFill="1" applyBorder="1" applyAlignment="1" applyProtection="1">
      <alignment/>
      <protection locked="0"/>
    </xf>
    <xf numFmtId="187" fontId="0" fillId="55" borderId="0" xfId="0" applyNumberFormat="1" applyFill="1" applyBorder="1" applyAlignment="1" applyProtection="1">
      <alignment/>
      <protection locked="0"/>
    </xf>
    <xf numFmtId="187" fontId="0" fillId="55" borderId="23" xfId="0" applyNumberFormat="1" applyFill="1" applyBorder="1" applyAlignment="1" applyProtection="1">
      <alignment/>
      <protection locked="0"/>
    </xf>
    <xf numFmtId="187" fontId="0" fillId="55" borderId="0" xfId="0" applyNumberForma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/>
    </xf>
    <xf numFmtId="187" fontId="0" fillId="55" borderId="20" xfId="0" applyNumberFormat="1" applyFill="1" applyBorder="1" applyAlignment="1" applyProtection="1">
      <alignment/>
      <protection locked="0"/>
    </xf>
    <xf numFmtId="187" fontId="0" fillId="55" borderId="21" xfId="0" applyNumberFormat="1" applyFill="1" applyBorder="1" applyAlignment="1" applyProtection="1">
      <alignment/>
      <protection locked="0"/>
    </xf>
    <xf numFmtId="187" fontId="0" fillId="0" borderId="24" xfId="0" applyNumberFormat="1" applyBorder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0" fontId="38" fillId="55" borderId="0" xfId="0" applyFont="1" applyFill="1" applyAlignment="1" applyProtection="1">
      <alignment/>
      <protection locked="0"/>
    </xf>
    <xf numFmtId="0" fontId="0" fillId="5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54" fillId="56" borderId="19" xfId="0" applyFont="1" applyFill="1" applyBorder="1" applyAlignment="1" applyProtection="1">
      <alignment horizontal="center" wrapText="1"/>
      <protection locked="0"/>
    </xf>
    <xf numFmtId="187" fontId="0" fillId="57" borderId="24" xfId="0" applyNumberForma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0" fontId="0" fillId="0" borderId="22" xfId="0" applyFill="1" applyBorder="1" applyAlignment="1" applyProtection="1">
      <alignment/>
      <protection locked="0"/>
    </xf>
    <xf numFmtId="0" fontId="54" fillId="0" borderId="22" xfId="0" applyFont="1" applyBorder="1" applyAlignment="1" applyProtection="1">
      <alignment horizontal="center"/>
      <protection locked="0"/>
    </xf>
    <xf numFmtId="0" fontId="54" fillId="0" borderId="23" xfId="0" applyFont="1" applyBorder="1" applyAlignment="1" applyProtection="1">
      <alignment horizontal="center"/>
      <protection locked="0"/>
    </xf>
    <xf numFmtId="0" fontId="33" fillId="0" borderId="17" xfId="0" applyFont="1" applyBorder="1" applyAlignment="1">
      <alignment/>
    </xf>
    <xf numFmtId="3" fontId="33" fillId="0" borderId="26" xfId="126" applyNumberFormat="1" applyFont="1" applyBorder="1" applyProtection="1">
      <alignment/>
      <protection locked="0"/>
    </xf>
    <xf numFmtId="3" fontId="33" fillId="0" borderId="25" xfId="126" applyNumberFormat="1" applyFont="1" applyBorder="1" applyProtection="1">
      <alignment/>
      <protection locked="0"/>
    </xf>
    <xf numFmtId="0" fontId="1" fillId="0" borderId="17" xfId="0" applyFont="1" applyBorder="1" applyAlignment="1">
      <alignment/>
    </xf>
    <xf numFmtId="3" fontId="1" fillId="0" borderId="26" xfId="126" applyNumberFormat="1" applyFont="1" applyBorder="1" applyProtection="1">
      <alignment/>
      <protection locked="0"/>
    </xf>
    <xf numFmtId="3" fontId="1" fillId="0" borderId="25" xfId="126" applyNumberFormat="1" applyFont="1" applyBorder="1" applyProtection="1">
      <alignment/>
      <protection locked="0"/>
    </xf>
    <xf numFmtId="3" fontId="1" fillId="0" borderId="26" xfId="126" applyNumberFormat="1" applyFont="1" applyBorder="1" applyAlignment="1" applyProtection="1">
      <alignment horizontal="right"/>
      <protection locked="0"/>
    </xf>
    <xf numFmtId="3" fontId="1" fillId="0" borderId="25" xfId="126" applyNumberFormat="1" applyFont="1" applyBorder="1" applyAlignment="1" applyProtection="1">
      <alignment horizontal="right"/>
      <protection locked="0"/>
    </xf>
    <xf numFmtId="0" fontId="54" fillId="0" borderId="22" xfId="0" applyFont="1" applyFill="1" applyBorder="1" applyAlignment="1" applyProtection="1">
      <alignment horizontal="center"/>
      <protection locked="0"/>
    </xf>
    <xf numFmtId="0" fontId="54" fillId="0" borderId="23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eløb" xfId="65"/>
    <cellStyle name="Beløb (negative)" xfId="66"/>
    <cellStyle name="Beløb 1000" xfId="67"/>
    <cellStyle name="Beløb 1000 (negative)" xfId="68"/>
    <cellStyle name="Beløb 1000_Ársreikningur" xfId="69"/>
    <cellStyle name="Beløb_Ársreikningur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 [0] 2" xfId="77"/>
    <cellStyle name="Comma 2" xfId="78"/>
    <cellStyle name="Comma0" xfId="79"/>
    <cellStyle name="Company Name" xfId="80"/>
    <cellStyle name="Credit" xfId="81"/>
    <cellStyle name="Credit subtotal" xfId="82"/>
    <cellStyle name="Credit Total" xfId="83"/>
    <cellStyle name="Credit_Worksheet in 2210 Ársreikningur - Verslunarfyrirtæki með sundurliðunum án heitis" xfId="84"/>
    <cellStyle name="Currency" xfId="85"/>
    <cellStyle name="Currency [0]" xfId="86"/>
    <cellStyle name="Currency0" xfId="87"/>
    <cellStyle name="Date" xfId="88"/>
    <cellStyle name="Debit" xfId="89"/>
    <cellStyle name="Debit subtotal" xfId="90"/>
    <cellStyle name="Debit Total" xfId="91"/>
    <cellStyle name="Debit_Worksheet in 2210 Ársreikningur - Verslunarfyrirtæki með sundurliðunum án heitis" xfId="92"/>
    <cellStyle name="Decimal" xfId="93"/>
    <cellStyle name="Decimal (negative)" xfId="94"/>
    <cellStyle name="Explanatory Text" xfId="95"/>
    <cellStyle name="Explanatory Text 2" xfId="96"/>
    <cellStyle name="Fixed" xfId="97"/>
    <cellStyle name="Followed Hyperlink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2" xfId="116"/>
    <cellStyle name="Normal 3" xfId="117"/>
    <cellStyle name="Note" xfId="118"/>
    <cellStyle name="Note 2" xfId="119"/>
    <cellStyle name="Output" xfId="120"/>
    <cellStyle name="Output 2" xfId="121"/>
    <cellStyle name="Overskrift" xfId="122"/>
    <cellStyle name="Percent" xfId="123"/>
    <cellStyle name="Percent %" xfId="124"/>
    <cellStyle name="Percent 2" xfId="125"/>
    <cellStyle name="Standard_Gesetzlich vorgeschr Angaben" xfId="126"/>
    <cellStyle name="Times rmn" xfId="127"/>
    <cellStyle name="Title" xfId="128"/>
    <cellStyle name="Title 2" xfId="129"/>
    <cellStyle name="Total" xfId="130"/>
    <cellStyle name="Total (negative)" xfId="131"/>
    <cellStyle name="Total 1000" xfId="132"/>
    <cellStyle name="Total 1000 (negative)" xfId="133"/>
    <cellStyle name="Total 1000_Ársreikningur" xfId="134"/>
    <cellStyle name="Total 2" xfId="135"/>
    <cellStyle name="Tölur" xfId="136"/>
    <cellStyle name="Warning Text" xfId="137"/>
    <cellStyle name="Warning Text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10%20&#193;rsreikningur%20-%20tengd%20heiti%20-%2009-1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gsetning"/>
      <sheetName val="Forsida"/>
      <sheetName val="Efnisyfirlit"/>
      <sheetName val="Áritun endurskoðað"/>
      <sheetName val="Skýrsla stjórnar"/>
      <sheetName val="Ársreikningur "/>
      <sheetName val="Skýringar"/>
      <sheetName val="Sundurliðanir"/>
      <sheetName val="Afstemming við TB"/>
    </sheetNames>
    <sheetDataSet>
      <sheetData sheetId="0">
        <row r="11">
          <cell r="B11">
            <v>2010</v>
          </cell>
        </row>
        <row r="12">
          <cell r="B12">
            <v>2009</v>
          </cell>
        </row>
        <row r="13">
          <cell r="B13">
            <v>40543</v>
          </cell>
        </row>
        <row r="14">
          <cell r="B14">
            <v>40178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="85" zoomScaleNormal="85" workbookViewId="0" topLeftCell="A1">
      <selection activeCell="I47" sqref="I47"/>
    </sheetView>
  </sheetViews>
  <sheetFormatPr defaultColWidth="8.00390625" defaultRowHeight="14.25" outlineLevelRow="1"/>
  <cols>
    <col min="1" max="1" width="39.125" style="2" customWidth="1"/>
    <col min="2" max="2" width="11.875" style="2" customWidth="1"/>
    <col min="3" max="3" width="12.00390625" style="2" customWidth="1"/>
    <col min="4" max="4" width="11.00390625" style="2" customWidth="1"/>
    <col min="5" max="5" width="12.625" style="2" bestFit="1" customWidth="1"/>
    <col min="6" max="6" width="13.25390625" style="2" customWidth="1"/>
    <col min="7" max="9" width="12.375" style="2" customWidth="1"/>
    <col min="10" max="10" width="14.625" style="2" customWidth="1"/>
    <col min="11" max="16" width="12.375" style="2" customWidth="1"/>
    <col min="17" max="17" width="12.00390625" style="2" customWidth="1"/>
    <col min="18" max="18" width="8.00390625" style="2" customWidth="1"/>
    <col min="19" max="19" width="11.375" style="2" bestFit="1" customWidth="1"/>
    <col min="20" max="37" width="8.00390625" style="2" customWidth="1"/>
    <col min="38" max="38" width="12.625" style="2" bestFit="1" customWidth="1"/>
    <col min="39" max="16384" width="8.00390625" style="2" customWidth="1"/>
  </cols>
  <sheetData>
    <row r="1" spans="1:6" ht="14.25">
      <c r="A1" s="1" t="s">
        <v>0</v>
      </c>
      <c r="E1" s="2" t="s">
        <v>22</v>
      </c>
      <c r="F1" s="25">
        <v>2022</v>
      </c>
    </row>
    <row r="2" spans="1:2" ht="14.25">
      <c r="A2" s="3"/>
      <c r="B2" s="4" t="s">
        <v>4</v>
      </c>
    </row>
    <row r="3" spans="3:9" ht="14.25">
      <c r="C3" s="41" t="s">
        <v>5</v>
      </c>
      <c r="D3" s="42"/>
      <c r="E3" s="29"/>
      <c r="F3" s="30"/>
      <c r="G3" s="31" t="s">
        <v>23</v>
      </c>
      <c r="H3" s="51" t="s">
        <v>6</v>
      </c>
      <c r="I3" s="52"/>
    </row>
    <row r="4" spans="1:17" ht="57.75">
      <c r="A4" s="5" t="s">
        <v>1</v>
      </c>
      <c r="B4" s="6" t="s">
        <v>7</v>
      </c>
      <c r="C4" s="7" t="s">
        <v>8</v>
      </c>
      <c r="D4" s="8" t="s">
        <v>9</v>
      </c>
      <c r="E4" s="7" t="s">
        <v>2</v>
      </c>
      <c r="F4" s="9" t="s">
        <v>10</v>
      </c>
      <c r="G4" s="10" t="s">
        <v>11</v>
      </c>
      <c r="H4" s="7" t="s">
        <v>2</v>
      </c>
      <c r="I4" s="8" t="s">
        <v>3</v>
      </c>
      <c r="J4" s="9" t="s">
        <v>12</v>
      </c>
      <c r="K4" s="32" t="s">
        <v>25</v>
      </c>
      <c r="L4" s="9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3.5" outlineLevel="1">
      <c r="A5" s="12" t="s">
        <v>24</v>
      </c>
      <c r="B5" s="13">
        <v>1993</v>
      </c>
      <c r="C5" s="14">
        <v>44197</v>
      </c>
      <c r="D5" s="15">
        <v>45291</v>
      </c>
      <c r="E5" s="16">
        <v>2000000</v>
      </c>
      <c r="F5" s="17">
        <v>1900000</v>
      </c>
      <c r="G5" s="18">
        <f>+F5/3*2</f>
        <v>1266666.6666666667</v>
      </c>
      <c r="H5" s="16"/>
      <c r="I5" s="18"/>
      <c r="J5" s="19">
        <v>100000</v>
      </c>
      <c r="K5" s="19"/>
      <c r="L5" s="19"/>
      <c r="M5" s="20">
        <f>IF(I5&lt;0,0,SUM(J5:L5))</f>
        <v>100000</v>
      </c>
      <c r="N5" s="19">
        <f>+F5/3</f>
        <v>633333.3333333334</v>
      </c>
      <c r="O5" s="20">
        <f>+G5+N5</f>
        <v>1900000</v>
      </c>
      <c r="P5" s="20">
        <f>IF(I5="",+F5+H5-O5+M5,0)</f>
        <v>100000</v>
      </c>
      <c r="Q5" s="20">
        <f>IF(I5&lt;0,-I5-(F5+J5-O5+H5+K5),0)</f>
        <v>0</v>
      </c>
    </row>
    <row r="6" spans="1:17" ht="13.5" outlineLevel="1">
      <c r="A6" s="26"/>
      <c r="B6" s="13"/>
      <c r="C6" s="14"/>
      <c r="D6" s="15"/>
      <c r="E6" s="16"/>
      <c r="F6" s="17"/>
      <c r="G6" s="18"/>
      <c r="H6" s="16"/>
      <c r="I6" s="18"/>
      <c r="J6" s="19"/>
      <c r="K6" s="19"/>
      <c r="L6" s="19"/>
      <c r="M6" s="20"/>
      <c r="N6" s="19"/>
      <c r="O6" s="20"/>
      <c r="P6" s="20"/>
      <c r="Q6" s="20"/>
    </row>
    <row r="7" spans="1:17" ht="13.5" outlineLevel="1" collapsed="1">
      <c r="A7" s="12" t="s">
        <v>26</v>
      </c>
      <c r="B7" s="13">
        <v>1993</v>
      </c>
      <c r="C7" s="14">
        <v>44562</v>
      </c>
      <c r="D7" s="15">
        <v>46387</v>
      </c>
      <c r="E7" s="16">
        <v>8000000</v>
      </c>
      <c r="F7" s="17"/>
      <c r="G7" s="18"/>
      <c r="H7" s="16">
        <v>7900000</v>
      </c>
      <c r="I7" s="18"/>
      <c r="J7" s="19"/>
      <c r="K7" s="19">
        <v>100000</v>
      </c>
      <c r="L7" s="19"/>
      <c r="M7" s="20">
        <f>IF(I7&lt;0,0,SUM(J7:L7))</f>
        <v>100000</v>
      </c>
      <c r="N7" s="19">
        <f>+H7/4</f>
        <v>1975000</v>
      </c>
      <c r="O7" s="20">
        <f>+G7+N7</f>
        <v>1975000</v>
      </c>
      <c r="P7" s="20">
        <f>IF(I7="",+F7+H7-O7+M7,0)</f>
        <v>6025000</v>
      </c>
      <c r="Q7" s="20">
        <f>IF(I7&lt;0,-I7-(F7+J7-O7+H7+K7),0)</f>
        <v>0</v>
      </c>
    </row>
    <row r="8" spans="1:17" ht="13.5" outlineLevel="1">
      <c r="A8" s="26"/>
      <c r="B8" s="13"/>
      <c r="C8" s="14"/>
      <c r="D8" s="15"/>
      <c r="E8" s="16"/>
      <c r="F8" s="17"/>
      <c r="G8" s="18"/>
      <c r="H8" s="16"/>
      <c r="I8" s="18"/>
      <c r="J8" s="19"/>
      <c r="K8" s="19"/>
      <c r="L8" s="19"/>
      <c r="M8" s="20"/>
      <c r="N8" s="19"/>
      <c r="O8" s="20"/>
      <c r="P8" s="20"/>
      <c r="Q8" s="20"/>
    </row>
    <row r="9" spans="1:17" ht="13.5" outlineLevel="1" collapsed="1">
      <c r="A9" s="26" t="s">
        <v>27</v>
      </c>
      <c r="B9" s="13">
        <v>1985</v>
      </c>
      <c r="C9" s="14">
        <v>44562</v>
      </c>
      <c r="D9" s="15">
        <v>45977</v>
      </c>
      <c r="E9" s="16">
        <v>2000000</v>
      </c>
      <c r="F9" s="17"/>
      <c r="G9" s="18"/>
      <c r="H9" s="16">
        <v>1500000</v>
      </c>
      <c r="I9" s="18"/>
      <c r="J9" s="19"/>
      <c r="K9" s="19">
        <v>500000</v>
      </c>
      <c r="L9" s="19">
        <v>0</v>
      </c>
      <c r="M9" s="20">
        <f>IF(I9&lt;0,0,SUM(J9:L9))</f>
        <v>500000</v>
      </c>
      <c r="N9" s="19">
        <v>375000</v>
      </c>
      <c r="O9" s="20">
        <f>+G9+N9</f>
        <v>375000</v>
      </c>
      <c r="P9" s="20">
        <f>IF(I9="",+F9+H9-O9+M9,0)</f>
        <v>1625000</v>
      </c>
      <c r="Q9" s="20">
        <f>IF(I9&lt;0,-I9-(F9+J9-O9+H9+K9),0)</f>
        <v>0</v>
      </c>
    </row>
    <row r="10" spans="1:17" ht="13.5" outlineLevel="1">
      <c r="A10" s="26"/>
      <c r="B10" s="13"/>
      <c r="C10" s="14"/>
      <c r="D10" s="15"/>
      <c r="E10" s="16"/>
      <c r="F10" s="17"/>
      <c r="G10" s="18"/>
      <c r="H10" s="16"/>
      <c r="I10" s="18"/>
      <c r="J10" s="19"/>
      <c r="K10" s="19"/>
      <c r="L10" s="19"/>
      <c r="M10" s="20"/>
      <c r="N10" s="19"/>
      <c r="O10" s="20"/>
      <c r="P10" s="20"/>
      <c r="Q10" s="20"/>
    </row>
    <row r="11" spans="1:17" ht="13.5" outlineLevel="1">
      <c r="A11" s="12"/>
      <c r="B11" s="13"/>
      <c r="C11" s="14"/>
      <c r="D11" s="15"/>
      <c r="E11" s="16"/>
      <c r="F11" s="17"/>
      <c r="G11" s="18"/>
      <c r="H11" s="16"/>
      <c r="I11" s="18"/>
      <c r="J11" s="19"/>
      <c r="K11" s="19"/>
      <c r="L11" s="19"/>
      <c r="M11" s="20">
        <f>IF(I11&lt;0,0,SUM(J11:L11))</f>
        <v>0</v>
      </c>
      <c r="N11" s="19"/>
      <c r="O11" s="20">
        <f>+G11+N11</f>
        <v>0</v>
      </c>
      <c r="P11" s="20">
        <f>IF(I11="",+F11+H11-O11+M11,0)</f>
        <v>0</v>
      </c>
      <c r="Q11" s="20">
        <f>IF(I11&lt;0,-I11-(F11+J11-O11+H11+K11),0)</f>
        <v>0</v>
      </c>
    </row>
    <row r="12" spans="1:17" ht="13.5" outlineLevel="1" collapsed="1">
      <c r="A12" s="26"/>
      <c r="B12" s="13"/>
      <c r="C12" s="14"/>
      <c r="D12" s="15"/>
      <c r="E12" s="16"/>
      <c r="F12" s="17"/>
      <c r="G12" s="18"/>
      <c r="H12" s="16"/>
      <c r="I12" s="18"/>
      <c r="J12" s="19"/>
      <c r="K12" s="19"/>
      <c r="L12" s="19"/>
      <c r="M12" s="20"/>
      <c r="N12" s="19"/>
      <c r="O12" s="20"/>
      <c r="P12" s="20"/>
      <c r="Q12" s="20"/>
    </row>
    <row r="13" spans="1:17" ht="13.5" outlineLevel="1">
      <c r="A13" s="12"/>
      <c r="B13" s="13"/>
      <c r="C13" s="14"/>
      <c r="D13" s="15"/>
      <c r="E13" s="16"/>
      <c r="F13" s="17"/>
      <c r="G13" s="18"/>
      <c r="H13" s="16"/>
      <c r="I13" s="18"/>
      <c r="J13" s="19"/>
      <c r="K13" s="19"/>
      <c r="L13" s="19"/>
      <c r="M13" s="20">
        <f>IF(I13&lt;0,0,SUM(J13:L13))</f>
        <v>0</v>
      </c>
      <c r="N13" s="19"/>
      <c r="O13" s="20">
        <f>+G13+N13</f>
        <v>0</v>
      </c>
      <c r="P13" s="20">
        <f>IF(I13="",+F13+H13-O13+M13,0)</f>
        <v>0</v>
      </c>
      <c r="Q13" s="20">
        <f>IF(I13&lt;0,-I13-(F13+J13-O13+H13+K13),0)</f>
        <v>0</v>
      </c>
    </row>
    <row r="14" spans="1:17" ht="13.5" outlineLevel="1">
      <c r="A14" s="26" t="s">
        <v>31</v>
      </c>
      <c r="B14" s="13">
        <v>2005</v>
      </c>
      <c r="C14" s="14">
        <v>44562</v>
      </c>
      <c r="D14" s="15">
        <v>46752</v>
      </c>
      <c r="E14" s="16">
        <v>0</v>
      </c>
      <c r="F14" s="17">
        <v>0</v>
      </c>
      <c r="G14" s="18">
        <v>0</v>
      </c>
      <c r="H14" s="16"/>
      <c r="I14" s="18"/>
      <c r="J14" s="19">
        <v>0</v>
      </c>
      <c r="K14" s="19">
        <v>0</v>
      </c>
      <c r="L14" s="19">
        <v>100000</v>
      </c>
      <c r="M14" s="20">
        <f>IF(I14&lt;0,0,SUM(J14:L14))</f>
        <v>100000</v>
      </c>
      <c r="N14" s="19">
        <v>0</v>
      </c>
      <c r="O14" s="20">
        <f>+G14+N14</f>
        <v>0</v>
      </c>
      <c r="P14" s="20">
        <f>IF(I14="",+F14+H14-O14+M14,0)</f>
        <v>100000</v>
      </c>
      <c r="Q14" s="20">
        <f>IF(I14&lt;0,-I14-(F14+J14-O14+H14+K14),0)</f>
        <v>0</v>
      </c>
    </row>
    <row r="15" spans="1:17" ht="13.5" outlineLevel="1">
      <c r="A15" s="26"/>
      <c r="B15" s="13"/>
      <c r="C15" s="14"/>
      <c r="D15" s="15"/>
      <c r="E15" s="16"/>
      <c r="F15" s="17"/>
      <c r="G15" s="18"/>
      <c r="H15" s="16"/>
      <c r="I15" s="18"/>
      <c r="J15" s="19"/>
      <c r="K15" s="19"/>
      <c r="L15" s="19"/>
      <c r="M15" s="20"/>
      <c r="N15" s="19"/>
      <c r="O15" s="20"/>
      <c r="P15" s="20"/>
      <c r="Q15" s="20"/>
    </row>
    <row r="16" spans="1:17" ht="13.5" customHeight="1" outlineLevel="1">
      <c r="A16" s="12"/>
      <c r="B16" s="13"/>
      <c r="C16" s="14"/>
      <c r="D16" s="15"/>
      <c r="E16" s="16"/>
      <c r="F16" s="17"/>
      <c r="G16" s="18"/>
      <c r="H16" s="16"/>
      <c r="I16" s="18"/>
      <c r="J16" s="19"/>
      <c r="K16" s="19"/>
      <c r="L16" s="19"/>
      <c r="M16" s="20">
        <f aca="true" t="shared" si="0" ref="M16:M21">IF(I16&lt;0,0,SUM(J16:L16))</f>
        <v>0</v>
      </c>
      <c r="N16" s="19"/>
      <c r="O16" s="20">
        <f aca="true" t="shared" si="1" ref="O16:O21">+G16+N16</f>
        <v>0</v>
      </c>
      <c r="P16" s="20">
        <f aca="true" t="shared" si="2" ref="P16:P21">IF(I16="",+F16+H16-O16+M16,0)</f>
        <v>0</v>
      </c>
      <c r="Q16" s="20">
        <f aca="true" t="shared" si="3" ref="Q16:Q21">IF(I16&lt;0,-I16-(F16+J16-O16+H16+K16),0)</f>
        <v>0</v>
      </c>
    </row>
    <row r="17" spans="1:17" ht="13.5" customHeight="1" outlineLevel="1">
      <c r="A17" s="12"/>
      <c r="B17" s="13"/>
      <c r="C17" s="14"/>
      <c r="D17" s="15"/>
      <c r="E17" s="16"/>
      <c r="F17" s="17"/>
      <c r="G17" s="18"/>
      <c r="H17" s="16"/>
      <c r="I17" s="18"/>
      <c r="J17" s="19"/>
      <c r="K17" s="19"/>
      <c r="L17" s="19"/>
      <c r="M17" s="20">
        <f t="shared" si="0"/>
        <v>0</v>
      </c>
      <c r="N17" s="19"/>
      <c r="O17" s="20">
        <f t="shared" si="1"/>
        <v>0</v>
      </c>
      <c r="P17" s="20">
        <f t="shared" si="2"/>
        <v>0</v>
      </c>
      <c r="Q17" s="20">
        <f t="shared" si="3"/>
        <v>0</v>
      </c>
    </row>
    <row r="18" spans="1:17" ht="13.5" customHeight="1" outlineLevel="1">
      <c r="A18" s="12"/>
      <c r="B18" s="13"/>
      <c r="C18" s="14"/>
      <c r="D18" s="15"/>
      <c r="E18" s="16"/>
      <c r="F18" s="17"/>
      <c r="G18" s="18"/>
      <c r="H18" s="16"/>
      <c r="I18" s="18"/>
      <c r="J18" s="19"/>
      <c r="K18" s="19"/>
      <c r="L18" s="19"/>
      <c r="M18" s="20">
        <f t="shared" si="0"/>
        <v>0</v>
      </c>
      <c r="N18" s="19"/>
      <c r="O18" s="20">
        <f t="shared" si="1"/>
        <v>0</v>
      </c>
      <c r="P18" s="20">
        <f t="shared" si="2"/>
        <v>0</v>
      </c>
      <c r="Q18" s="20">
        <f t="shared" si="3"/>
        <v>0</v>
      </c>
    </row>
    <row r="19" spans="1:17" ht="13.5" customHeight="1" outlineLevel="1">
      <c r="A19" s="12"/>
      <c r="B19" s="13"/>
      <c r="C19" s="14"/>
      <c r="D19" s="15"/>
      <c r="E19" s="16"/>
      <c r="F19" s="17"/>
      <c r="G19" s="18"/>
      <c r="H19" s="16"/>
      <c r="I19" s="18"/>
      <c r="J19" s="19"/>
      <c r="K19" s="19"/>
      <c r="L19" s="19"/>
      <c r="M19" s="20">
        <f t="shared" si="0"/>
        <v>0</v>
      </c>
      <c r="N19" s="19"/>
      <c r="O19" s="20">
        <f t="shared" si="1"/>
        <v>0</v>
      </c>
      <c r="P19" s="20">
        <f t="shared" si="2"/>
        <v>0</v>
      </c>
      <c r="Q19" s="20">
        <f t="shared" si="3"/>
        <v>0</v>
      </c>
    </row>
    <row r="20" spans="1:17" ht="13.5" customHeight="1" outlineLevel="1">
      <c r="A20" s="12"/>
      <c r="B20" s="13"/>
      <c r="C20" s="14"/>
      <c r="D20" s="15"/>
      <c r="E20" s="16"/>
      <c r="F20" s="17"/>
      <c r="G20" s="18"/>
      <c r="H20" s="16"/>
      <c r="I20" s="18"/>
      <c r="J20" s="19"/>
      <c r="K20" s="19"/>
      <c r="L20" s="19"/>
      <c r="M20" s="20">
        <f>IF(I20&lt;0,0,SUM(J20:L20))</f>
        <v>0</v>
      </c>
      <c r="N20" s="19"/>
      <c r="O20" s="20">
        <f t="shared" si="1"/>
        <v>0</v>
      </c>
      <c r="P20" s="20">
        <f t="shared" si="2"/>
        <v>0</v>
      </c>
      <c r="Q20" s="20">
        <f t="shared" si="3"/>
        <v>0</v>
      </c>
    </row>
    <row r="21" spans="1:17" ht="13.5" outlineLevel="1" collapsed="1">
      <c r="A21" s="12"/>
      <c r="B21" s="13"/>
      <c r="C21" s="14"/>
      <c r="D21" s="15"/>
      <c r="E21" s="16"/>
      <c r="F21" s="17"/>
      <c r="G21" s="18"/>
      <c r="H21" s="21"/>
      <c r="I21" s="22"/>
      <c r="J21" s="19"/>
      <c r="K21" s="19"/>
      <c r="L21" s="19"/>
      <c r="M21" s="20">
        <f t="shared" si="0"/>
        <v>0</v>
      </c>
      <c r="N21" s="19"/>
      <c r="O21" s="20">
        <f t="shared" si="1"/>
        <v>0</v>
      </c>
      <c r="P21" s="20">
        <f t="shared" si="2"/>
        <v>0</v>
      </c>
      <c r="Q21" s="20">
        <f t="shared" si="3"/>
        <v>0</v>
      </c>
    </row>
    <row r="22" spans="5:17" ht="14.25" thickBot="1">
      <c r="E22" s="23">
        <f aca="true" t="shared" si="4" ref="E22:J22">SUM(E5:E21)</f>
        <v>12000000</v>
      </c>
      <c r="F22" s="23">
        <f t="shared" si="4"/>
        <v>1900000</v>
      </c>
      <c r="G22" s="23">
        <f t="shared" si="4"/>
        <v>1266666.6666666667</v>
      </c>
      <c r="H22" s="23">
        <f t="shared" si="4"/>
        <v>9400000</v>
      </c>
      <c r="I22" s="23">
        <f t="shared" si="4"/>
        <v>0</v>
      </c>
      <c r="J22" s="23">
        <f t="shared" si="4"/>
        <v>100000</v>
      </c>
      <c r="K22" s="23"/>
      <c r="L22" s="23">
        <f aca="true" t="shared" si="5" ref="L22:Q22">SUM(L5:L21)</f>
        <v>100000</v>
      </c>
      <c r="M22" s="23">
        <f t="shared" si="5"/>
        <v>800000</v>
      </c>
      <c r="N22" s="33">
        <f t="shared" si="5"/>
        <v>2983333.3333333335</v>
      </c>
      <c r="O22" s="23">
        <f t="shared" si="5"/>
        <v>4250000</v>
      </c>
      <c r="P22" s="33">
        <f t="shared" si="5"/>
        <v>7850000</v>
      </c>
      <c r="Q22" s="33">
        <f t="shared" si="5"/>
        <v>0</v>
      </c>
    </row>
    <row r="23" spans="6:17" ht="13.5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6:17" ht="13.5"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6:17" ht="13.5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3.5">
      <c r="A26" s="27" t="s">
        <v>19</v>
      </c>
      <c r="B26" s="28">
        <f>+J22</f>
        <v>100000</v>
      </c>
      <c r="F26" s="24"/>
      <c r="G26" s="24"/>
      <c r="H26" s="24"/>
      <c r="I26" s="24"/>
      <c r="J26" s="24"/>
      <c r="K26" s="24"/>
      <c r="L26" s="24"/>
      <c r="M26" s="24"/>
      <c r="P26" s="24"/>
      <c r="Q26" s="24"/>
    </row>
    <row r="27" spans="1:17" ht="13.5">
      <c r="A27" s="27" t="s">
        <v>20</v>
      </c>
      <c r="B27" s="28">
        <f>+L22</f>
        <v>100000</v>
      </c>
      <c r="F27" s="24"/>
      <c r="G27" s="24"/>
      <c r="H27" s="24"/>
      <c r="I27" s="24"/>
      <c r="J27" s="24"/>
      <c r="K27" s="24"/>
      <c r="L27" s="24"/>
      <c r="M27" s="24"/>
      <c r="P27" s="24"/>
      <c r="Q27" s="24"/>
    </row>
    <row r="28" spans="1:17" ht="13.5">
      <c r="A28" s="27" t="s">
        <v>21</v>
      </c>
      <c r="B28" s="28">
        <f>+M22</f>
        <v>800000</v>
      </c>
      <c r="F28" s="24"/>
      <c r="G28" s="24"/>
      <c r="H28" s="24"/>
      <c r="I28" s="24"/>
      <c r="J28" s="24"/>
      <c r="K28" s="24"/>
      <c r="L28" s="24"/>
      <c r="M28" s="24"/>
      <c r="P28" s="24"/>
      <c r="Q28" s="24"/>
    </row>
    <row r="29" spans="6:17" ht="13.5">
      <c r="F29" s="24"/>
      <c r="G29" s="24"/>
      <c r="H29" s="24"/>
      <c r="I29" s="24"/>
      <c r="J29" s="24"/>
      <c r="K29" s="24"/>
      <c r="L29" s="24"/>
      <c r="M29" s="24"/>
      <c r="P29" s="24"/>
      <c r="Q29" s="24"/>
    </row>
    <row r="30" spans="6:17" ht="13.5">
      <c r="F30" s="24"/>
      <c r="G30" s="24"/>
      <c r="H30" s="24"/>
      <c r="I30" s="24"/>
      <c r="J30" s="24"/>
      <c r="K30" s="24"/>
      <c r="L30" s="24"/>
      <c r="M30" s="24"/>
      <c r="P30" s="24"/>
      <c r="Q30" s="24"/>
    </row>
    <row r="31" spans="6:17" ht="13.5"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6:17" ht="13.5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6:17" ht="13.5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6:17" ht="13.5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6:17" ht="13.5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6:17" ht="13.5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3.5">
      <c r="A37" s="35"/>
      <c r="B37" s="35"/>
      <c r="C37" s="35"/>
      <c r="D37" s="35"/>
      <c r="E37" s="35"/>
      <c r="F37" s="35"/>
      <c r="G37" s="35"/>
      <c r="H37" s="35"/>
      <c r="I37" s="35"/>
      <c r="J37" s="53" t="s">
        <v>33</v>
      </c>
      <c r="K37" s="54"/>
      <c r="L37" s="36" t="s">
        <v>34</v>
      </c>
      <c r="M37" s="24"/>
      <c r="N37" s="24"/>
      <c r="O37" s="24"/>
      <c r="P37" s="24"/>
      <c r="Q37" s="24"/>
    </row>
    <row r="38" spans="1:17" ht="13.5">
      <c r="A38" s="55" t="s">
        <v>35</v>
      </c>
      <c r="B38" s="55"/>
      <c r="C38" s="55"/>
      <c r="D38" s="55"/>
      <c r="E38" s="55"/>
      <c r="F38" s="55"/>
      <c r="G38" s="55"/>
      <c r="H38" s="55"/>
      <c r="I38" s="55"/>
      <c r="J38" s="47">
        <f>+F22-G22+J5</f>
        <v>733333.3333333333</v>
      </c>
      <c r="K38" s="48"/>
      <c r="L38" s="37"/>
      <c r="M38" s="24"/>
      <c r="N38" s="24"/>
      <c r="O38" s="24"/>
      <c r="P38" s="24"/>
      <c r="Q38" s="24"/>
    </row>
    <row r="39" spans="1:17" ht="13.5">
      <c r="A39" s="46" t="s">
        <v>36</v>
      </c>
      <c r="B39" s="46"/>
      <c r="C39" s="46"/>
      <c r="D39" s="46"/>
      <c r="E39" s="46"/>
      <c r="F39" s="46"/>
      <c r="G39" s="46"/>
      <c r="H39" s="46"/>
      <c r="I39" s="46"/>
      <c r="J39" s="47">
        <f>+H22+K7+K9</f>
        <v>10000000</v>
      </c>
      <c r="K39" s="48"/>
      <c r="L39" s="37"/>
      <c r="M39" s="24"/>
      <c r="N39" s="24"/>
      <c r="O39" s="24"/>
      <c r="P39" s="24"/>
      <c r="Q39" s="24"/>
    </row>
    <row r="40" spans="1:15" ht="13.5">
      <c r="A40" s="46" t="s">
        <v>37</v>
      </c>
      <c r="B40" s="46"/>
      <c r="C40" s="46"/>
      <c r="D40" s="46"/>
      <c r="E40" s="46"/>
      <c r="F40" s="46"/>
      <c r="G40" s="46"/>
      <c r="H40" s="46"/>
      <c r="I40" s="46"/>
      <c r="J40" s="47"/>
      <c r="K40" s="48"/>
      <c r="L40" s="37"/>
      <c r="N40" s="24"/>
      <c r="O40" s="24"/>
    </row>
    <row r="41" spans="1:15" ht="13.5">
      <c r="A41" s="46" t="s">
        <v>38</v>
      </c>
      <c r="B41" s="46"/>
      <c r="C41" s="46"/>
      <c r="D41" s="46"/>
      <c r="E41" s="46"/>
      <c r="F41" s="46"/>
      <c r="G41" s="46"/>
      <c r="H41" s="46"/>
      <c r="I41" s="46"/>
      <c r="J41" s="49">
        <f>-N22</f>
        <v>-2983333.3333333335</v>
      </c>
      <c r="K41" s="50"/>
      <c r="L41" s="37"/>
      <c r="N41" s="24"/>
      <c r="O41" s="24"/>
    </row>
    <row r="42" spans="1:15" ht="13.5">
      <c r="A42" s="46" t="s">
        <v>39</v>
      </c>
      <c r="B42" s="46"/>
      <c r="C42" s="46"/>
      <c r="D42" s="46"/>
      <c r="E42" s="46"/>
      <c r="F42" s="46"/>
      <c r="G42" s="46"/>
      <c r="H42" s="46"/>
      <c r="I42" s="46"/>
      <c r="J42" s="47">
        <f>+L22</f>
        <v>100000</v>
      </c>
      <c r="K42" s="48"/>
      <c r="L42" s="38"/>
      <c r="N42" s="24"/>
      <c r="O42" s="24"/>
    </row>
    <row r="43" spans="1:15" ht="13.5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4">
        <f>SUM(J38:K42)</f>
        <v>7850000</v>
      </c>
      <c r="K43" s="45"/>
      <c r="L43" s="39">
        <f>SUM(L38:L42)</f>
        <v>0</v>
      </c>
      <c r="N43" s="24"/>
      <c r="O43" s="24"/>
    </row>
    <row r="44" spans="14:15" ht="13.5">
      <c r="N44" s="24"/>
      <c r="O44" s="24"/>
    </row>
    <row r="45" spans="14:15" ht="13.5">
      <c r="N45" s="24"/>
      <c r="O45" s="24"/>
    </row>
    <row r="46" spans="14:15" ht="13.5">
      <c r="N46" s="24"/>
      <c r="O46" s="24"/>
    </row>
    <row r="47" spans="14:15" ht="13.5">
      <c r="N47" s="24"/>
      <c r="O47" s="24"/>
    </row>
  </sheetData>
  <sheetProtection/>
  <mergeCells count="15">
    <mergeCell ref="C3:D3"/>
    <mergeCell ref="H3:I3"/>
    <mergeCell ref="J37:K37"/>
    <mergeCell ref="A38:I38"/>
    <mergeCell ref="J38:K38"/>
    <mergeCell ref="A39:I39"/>
    <mergeCell ref="J39:K39"/>
    <mergeCell ref="A43:I43"/>
    <mergeCell ref="J43:K43"/>
    <mergeCell ref="A40:I40"/>
    <mergeCell ref="J40:K40"/>
    <mergeCell ref="A41:I41"/>
    <mergeCell ref="J41:K41"/>
    <mergeCell ref="A42:I42"/>
    <mergeCell ref="J42:K42"/>
  </mergeCells>
  <dataValidations count="1">
    <dataValidation type="whole" operator="lessThan" allowBlank="1" showInputMessage="1" showErrorMessage="1" errorTitle="Neikvætt formerki?" error="Vinsamlegast skrifið söluverð leikmanns með neikvæðu formerki." sqref="I5:I21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Footer>&amp;LÚtgáfa 5 - 05/01/23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60" zoomScaleNormal="60" workbookViewId="0" topLeftCell="A1">
      <selection activeCell="C17" sqref="C17"/>
    </sheetView>
  </sheetViews>
  <sheetFormatPr defaultColWidth="8.00390625" defaultRowHeight="14.25"/>
  <cols>
    <col min="1" max="1" width="39.125" style="2" customWidth="1"/>
    <col min="2" max="2" width="11.875" style="2" customWidth="1"/>
    <col min="3" max="3" width="12.00390625" style="2" customWidth="1"/>
    <col min="4" max="4" width="11.00390625" style="2" customWidth="1"/>
    <col min="5" max="5" width="12.625" style="2" bestFit="1" customWidth="1"/>
    <col min="6" max="6" width="13.25390625" style="2" customWidth="1"/>
    <col min="7" max="9" width="12.375" style="2" customWidth="1"/>
    <col min="10" max="10" width="14.625" style="2" customWidth="1"/>
    <col min="11" max="11" width="19.875" style="2" customWidth="1"/>
    <col min="12" max="12" width="17.00390625" style="2" customWidth="1"/>
    <col min="13" max="16" width="12.375" style="2" customWidth="1"/>
    <col min="17" max="17" width="12.00390625" style="2" customWidth="1"/>
    <col min="18" max="18" width="8.00390625" style="2" customWidth="1"/>
    <col min="19" max="19" width="11.375" style="2" bestFit="1" customWidth="1"/>
    <col min="20" max="37" width="8.00390625" style="2" customWidth="1"/>
    <col min="38" max="38" width="12.625" style="2" bestFit="1" customWidth="1"/>
    <col min="39" max="16384" width="8.00390625" style="2" customWidth="1"/>
  </cols>
  <sheetData>
    <row r="1" spans="1:6" ht="14.25">
      <c r="A1" s="1" t="s">
        <v>0</v>
      </c>
      <c r="E1" s="2" t="s">
        <v>22</v>
      </c>
      <c r="F1" s="25">
        <v>2023</v>
      </c>
    </row>
    <row r="2" spans="1:2" ht="14.25">
      <c r="A2" s="3"/>
      <c r="B2" s="4" t="s">
        <v>4</v>
      </c>
    </row>
    <row r="3" spans="3:12" ht="14.25">
      <c r="C3" s="41" t="s">
        <v>5</v>
      </c>
      <c r="D3" s="42"/>
      <c r="E3" s="40"/>
      <c r="F3" s="56" t="s">
        <v>43</v>
      </c>
      <c r="G3" s="57"/>
      <c r="H3" s="51" t="s">
        <v>6</v>
      </c>
      <c r="I3" s="52"/>
      <c r="K3" s="2" t="s">
        <v>41</v>
      </c>
      <c r="L3" s="2" t="s">
        <v>42</v>
      </c>
    </row>
    <row r="4" spans="1:17" ht="57.75">
      <c r="A4" s="5" t="s">
        <v>1</v>
      </c>
      <c r="B4" s="6" t="s">
        <v>7</v>
      </c>
      <c r="C4" s="7" t="s">
        <v>8</v>
      </c>
      <c r="D4" s="8" t="s">
        <v>9</v>
      </c>
      <c r="E4" s="7" t="s">
        <v>2</v>
      </c>
      <c r="F4" s="9" t="s">
        <v>10</v>
      </c>
      <c r="G4" s="10" t="s">
        <v>11</v>
      </c>
      <c r="H4" s="7" t="s">
        <v>2</v>
      </c>
      <c r="I4" s="8" t="s">
        <v>3</v>
      </c>
      <c r="J4" s="9" t="s">
        <v>12</v>
      </c>
      <c r="K4" s="32" t="s">
        <v>25</v>
      </c>
      <c r="L4" s="9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3.5">
      <c r="A5" s="12" t="s">
        <v>24</v>
      </c>
      <c r="B5" s="13">
        <v>1993</v>
      </c>
      <c r="C5" s="14">
        <v>44197</v>
      </c>
      <c r="D5" s="15">
        <v>45291</v>
      </c>
      <c r="E5" s="16">
        <v>2000000</v>
      </c>
      <c r="F5" s="17">
        <v>1900000</v>
      </c>
      <c r="G5" s="18">
        <v>1900000</v>
      </c>
      <c r="H5" s="16"/>
      <c r="I5" s="18"/>
      <c r="J5" s="19">
        <v>100000</v>
      </c>
      <c r="K5" s="19"/>
      <c r="L5" s="19"/>
      <c r="M5" s="20">
        <f>IF(I5&lt;0,0,SUM(J5:L5))</f>
        <v>100000</v>
      </c>
      <c r="N5" s="19">
        <v>0</v>
      </c>
      <c r="O5" s="20">
        <f>+G5+N5</f>
        <v>1900000</v>
      </c>
      <c r="P5" s="20">
        <f>IF(I5="",+F5+H5-O5+M5,0)</f>
        <v>100000</v>
      </c>
      <c r="Q5" s="20">
        <f>IF(I5&lt;0,-I5-(F5+J5-O5+H5+K5),0)</f>
        <v>0</v>
      </c>
    </row>
    <row r="6" spans="1:17" ht="13.5">
      <c r="A6" s="26"/>
      <c r="B6" s="13"/>
      <c r="C6" s="14"/>
      <c r="D6" s="15"/>
      <c r="E6" s="16"/>
      <c r="F6" s="17"/>
      <c r="G6" s="18"/>
      <c r="H6" s="16"/>
      <c r="I6" s="18"/>
      <c r="J6" s="19"/>
      <c r="K6" s="19"/>
      <c r="L6" s="19"/>
      <c r="M6" s="20"/>
      <c r="N6" s="19"/>
      <c r="O6" s="20"/>
      <c r="P6" s="20"/>
      <c r="Q6" s="20"/>
    </row>
    <row r="7" spans="1:19" ht="13.5" collapsed="1">
      <c r="A7" s="12" t="s">
        <v>26</v>
      </c>
      <c r="B7" s="13">
        <v>1993</v>
      </c>
      <c r="C7" s="14">
        <v>44562</v>
      </c>
      <c r="D7" s="15">
        <v>46022</v>
      </c>
      <c r="E7" s="16">
        <v>8000000</v>
      </c>
      <c r="F7" s="17">
        <v>7900000</v>
      </c>
      <c r="G7" s="18">
        <f>+F7/4</f>
        <v>1975000</v>
      </c>
      <c r="H7" s="16"/>
      <c r="I7" s="18"/>
      <c r="J7" s="19">
        <v>100000</v>
      </c>
      <c r="K7" s="19"/>
      <c r="L7" s="19"/>
      <c r="M7" s="20">
        <f>IF(I7&lt;0,0,SUM(J7:L7))</f>
        <v>100000</v>
      </c>
      <c r="N7" s="19">
        <f>+F7/4</f>
        <v>1975000</v>
      </c>
      <c r="O7" s="20">
        <f>+G7+N7</f>
        <v>3950000</v>
      </c>
      <c r="P7" s="20">
        <f>IF(I7="",+F7+H7-O7+M7,0)</f>
        <v>4050000</v>
      </c>
      <c r="Q7" s="20">
        <f>IF(I7&lt;0,-I7-(F7+J7-O7+H7+K7),0)</f>
        <v>0</v>
      </c>
      <c r="S7" s="28">
        <f>+F7-O7+M7</f>
        <v>4050000</v>
      </c>
    </row>
    <row r="8" spans="1:17" ht="13.5">
      <c r="A8" s="26"/>
      <c r="B8" s="13"/>
      <c r="C8" s="14"/>
      <c r="D8" s="15"/>
      <c r="E8" s="16"/>
      <c r="F8" s="17"/>
      <c r="G8" s="18"/>
      <c r="H8" s="16"/>
      <c r="I8" s="18"/>
      <c r="J8" s="19"/>
      <c r="K8" s="19"/>
      <c r="L8" s="19"/>
      <c r="M8" s="20"/>
      <c r="N8" s="19"/>
      <c r="O8" s="20"/>
      <c r="P8" s="20"/>
      <c r="Q8" s="20"/>
    </row>
    <row r="9" spans="1:19" ht="13.5" collapsed="1">
      <c r="A9" s="26" t="s">
        <v>27</v>
      </c>
      <c r="B9" s="13">
        <v>1985</v>
      </c>
      <c r="C9" s="14">
        <v>44562</v>
      </c>
      <c r="D9" s="15">
        <v>46022</v>
      </c>
      <c r="E9" s="16">
        <v>2000000</v>
      </c>
      <c r="F9" s="17">
        <f>+E9-500000</f>
        <v>1500000</v>
      </c>
      <c r="G9" s="18">
        <f>+F9/4*1</f>
        <v>375000</v>
      </c>
      <c r="H9" s="16"/>
      <c r="I9" s="18">
        <v>-10000000</v>
      </c>
      <c r="J9" s="19">
        <v>500000</v>
      </c>
      <c r="K9" s="19">
        <v>0</v>
      </c>
      <c r="L9" s="19">
        <v>0</v>
      </c>
      <c r="M9" s="20">
        <f>IF(I9&lt;0,0,SUM(J9:L9))</f>
        <v>0</v>
      </c>
      <c r="N9" s="19">
        <v>0</v>
      </c>
      <c r="O9" s="20">
        <f>+G9+N9</f>
        <v>375000</v>
      </c>
      <c r="P9" s="20">
        <f>IF(I9="",+F9+H9-O9+M9,0)</f>
        <v>0</v>
      </c>
      <c r="Q9" s="20">
        <f>IF(I9&lt;0,-I9-(F9+J9-O9+H9+K9),0)</f>
        <v>8375000</v>
      </c>
      <c r="S9" s="28">
        <f>+F9-O9+J9+I9</f>
        <v>-8375000</v>
      </c>
    </row>
    <row r="10" spans="1:17" ht="13.5">
      <c r="A10" s="26"/>
      <c r="B10" s="13"/>
      <c r="C10" s="14"/>
      <c r="D10" s="15"/>
      <c r="E10" s="16"/>
      <c r="F10" s="17"/>
      <c r="G10" s="18"/>
      <c r="H10" s="16"/>
      <c r="I10" s="18"/>
      <c r="J10" s="19"/>
      <c r="K10" s="19"/>
      <c r="L10" s="19"/>
      <c r="M10" s="20"/>
      <c r="N10" s="19"/>
      <c r="O10" s="20"/>
      <c r="P10" s="20"/>
      <c r="Q10" s="20"/>
    </row>
    <row r="11" spans="1:19" ht="13.5" collapsed="1">
      <c r="A11" s="26" t="s">
        <v>28</v>
      </c>
      <c r="B11" s="13">
        <v>1994</v>
      </c>
      <c r="C11" s="14">
        <v>45099</v>
      </c>
      <c r="D11" s="15">
        <v>46022</v>
      </c>
      <c r="E11" s="16">
        <v>5000000</v>
      </c>
      <c r="F11" s="17">
        <v>0</v>
      </c>
      <c r="G11" s="18">
        <f>+(F11/3)*0</f>
        <v>0</v>
      </c>
      <c r="H11" s="16">
        <f>5000000-300000</f>
        <v>4700000</v>
      </c>
      <c r="I11" s="18"/>
      <c r="J11" s="19">
        <v>0</v>
      </c>
      <c r="K11" s="19">
        <v>300000</v>
      </c>
      <c r="L11" s="19">
        <v>0</v>
      </c>
      <c r="M11" s="20">
        <f>IF(I11&lt;0,0,SUM(J11:L11))</f>
        <v>300000</v>
      </c>
      <c r="N11" s="19">
        <f>+(E11-K11)/3</f>
        <v>1566666.6666666667</v>
      </c>
      <c r="O11" s="20">
        <f>+G11+N11</f>
        <v>1566666.6666666667</v>
      </c>
      <c r="P11" s="20">
        <f aca="true" t="shared" si="0" ref="P11:P17">IF(I11="",+F11+H11-O11+M11,0)</f>
        <v>3433333.333333333</v>
      </c>
      <c r="Q11" s="20">
        <f>IF(I11&lt;0,-I11-(F11+J11-O11+H11+K11),0)</f>
        <v>0</v>
      </c>
      <c r="S11" s="28">
        <f>+H11+M11-O11</f>
        <v>3433333.333333333</v>
      </c>
    </row>
    <row r="12" spans="1:17" ht="13.5">
      <c r="A12" s="12"/>
      <c r="B12" s="13"/>
      <c r="C12" s="14"/>
      <c r="D12" s="15"/>
      <c r="E12" s="16"/>
      <c r="F12" s="17"/>
      <c r="G12" s="18"/>
      <c r="H12" s="16"/>
      <c r="I12" s="18"/>
      <c r="J12" s="19"/>
      <c r="K12" s="19"/>
      <c r="L12" s="19"/>
      <c r="M12" s="20">
        <f aca="true" t="shared" si="1" ref="M12:M17">IF(I12&lt;0,0,SUM(J12:L12))</f>
        <v>0</v>
      </c>
      <c r="N12" s="19"/>
      <c r="O12" s="20">
        <f aca="true" t="shared" si="2" ref="O12:O17">+G12+N12</f>
        <v>0</v>
      </c>
      <c r="P12" s="20">
        <f t="shared" si="0"/>
        <v>0</v>
      </c>
      <c r="Q12" s="20">
        <f aca="true" t="shared" si="3" ref="Q12:Q17">IF(I12&lt;0,-I12-(F12+J12-O12+H12+K12),0)</f>
        <v>0</v>
      </c>
    </row>
    <row r="13" spans="1:17" ht="13.5" collapsed="1">
      <c r="A13" s="26" t="s">
        <v>29</v>
      </c>
      <c r="B13" s="13">
        <v>1994</v>
      </c>
      <c r="C13" s="14">
        <v>44951</v>
      </c>
      <c r="D13" s="15">
        <v>46387</v>
      </c>
      <c r="E13" s="16">
        <v>3000000</v>
      </c>
      <c r="F13" s="17">
        <v>0</v>
      </c>
      <c r="G13" s="18">
        <v>0</v>
      </c>
      <c r="H13" s="16">
        <v>2900000</v>
      </c>
      <c r="I13" s="18">
        <v>-5000000</v>
      </c>
      <c r="J13" s="19">
        <v>0</v>
      </c>
      <c r="K13" s="19">
        <v>100000</v>
      </c>
      <c r="L13" s="19">
        <v>0</v>
      </c>
      <c r="M13" s="20">
        <f>IF(I13&lt;0,0,SUM(J13:L13))</f>
        <v>0</v>
      </c>
      <c r="N13" s="19"/>
      <c r="O13" s="20">
        <f t="shared" si="2"/>
        <v>0</v>
      </c>
      <c r="P13" s="20">
        <f t="shared" si="0"/>
        <v>0</v>
      </c>
      <c r="Q13" s="20">
        <f>IF(I13&lt;0,-I13-(F13+J13-O13+H13+K13),0)</f>
        <v>2000000</v>
      </c>
    </row>
    <row r="14" spans="1:17" ht="13.5">
      <c r="A14" s="12"/>
      <c r="B14" s="13"/>
      <c r="C14" s="14"/>
      <c r="D14" s="15"/>
      <c r="E14" s="16"/>
      <c r="F14" s="17"/>
      <c r="G14" s="18"/>
      <c r="H14" s="16"/>
      <c r="I14" s="18"/>
      <c r="J14" s="19"/>
      <c r="K14" s="19"/>
      <c r="L14" s="19"/>
      <c r="M14" s="20">
        <f t="shared" si="1"/>
        <v>0</v>
      </c>
      <c r="N14" s="19"/>
      <c r="O14" s="20">
        <f t="shared" si="2"/>
        <v>0</v>
      </c>
      <c r="P14" s="20">
        <f t="shared" si="0"/>
        <v>0</v>
      </c>
      <c r="Q14" s="20">
        <f t="shared" si="3"/>
        <v>0</v>
      </c>
    </row>
    <row r="15" spans="1:17" ht="13.5" collapsed="1">
      <c r="A15" s="26" t="s">
        <v>30</v>
      </c>
      <c r="B15" s="13">
        <v>2005</v>
      </c>
      <c r="C15" s="14">
        <v>44927</v>
      </c>
      <c r="D15" s="15">
        <v>46752</v>
      </c>
      <c r="E15" s="16">
        <v>0</v>
      </c>
      <c r="F15" s="17">
        <v>0</v>
      </c>
      <c r="G15" s="18">
        <v>0</v>
      </c>
      <c r="H15" s="16"/>
      <c r="I15" s="18"/>
      <c r="J15" s="19">
        <v>0</v>
      </c>
      <c r="K15" s="19">
        <v>0</v>
      </c>
      <c r="L15" s="19">
        <v>100000</v>
      </c>
      <c r="M15" s="20">
        <f>IF(I15&lt;0,0,SUM(J15:L15))</f>
        <v>100000</v>
      </c>
      <c r="N15" s="19">
        <v>0</v>
      </c>
      <c r="O15" s="20">
        <f>+G15+N15</f>
        <v>0</v>
      </c>
      <c r="P15" s="20">
        <f t="shared" si="0"/>
        <v>100000</v>
      </c>
      <c r="Q15" s="20">
        <f>IF(I15&lt;0,-I15-(F15+J15-O15+H15+K15),0)</f>
        <v>0</v>
      </c>
    </row>
    <row r="16" spans="1:17" ht="13.5">
      <c r="A16" s="12"/>
      <c r="B16" s="13"/>
      <c r="C16" s="14"/>
      <c r="D16" s="15"/>
      <c r="E16" s="16"/>
      <c r="F16" s="17"/>
      <c r="G16" s="18"/>
      <c r="H16" s="16"/>
      <c r="I16" s="18"/>
      <c r="J16" s="19"/>
      <c r="K16" s="19"/>
      <c r="L16" s="19"/>
      <c r="M16" s="20">
        <f t="shared" si="1"/>
        <v>0</v>
      </c>
      <c r="N16" s="19"/>
      <c r="O16" s="20">
        <f t="shared" si="2"/>
        <v>0</v>
      </c>
      <c r="P16" s="20">
        <f t="shared" si="0"/>
        <v>0</v>
      </c>
      <c r="Q16" s="20">
        <f t="shared" si="3"/>
        <v>0</v>
      </c>
    </row>
    <row r="17" spans="1:17" ht="13.5">
      <c r="A17" s="26" t="s">
        <v>31</v>
      </c>
      <c r="B17" s="13">
        <v>2005</v>
      </c>
      <c r="C17" s="14">
        <v>44562</v>
      </c>
      <c r="D17" s="15">
        <v>46752</v>
      </c>
      <c r="E17" s="16">
        <v>0</v>
      </c>
      <c r="F17" s="17">
        <v>0</v>
      </c>
      <c r="G17" s="18">
        <v>0</v>
      </c>
      <c r="H17" s="16"/>
      <c r="I17" s="18"/>
      <c r="J17" s="19">
        <v>100000</v>
      </c>
      <c r="K17" s="19">
        <v>0</v>
      </c>
      <c r="L17" s="19">
        <v>400000</v>
      </c>
      <c r="M17" s="20">
        <f t="shared" si="1"/>
        <v>500000</v>
      </c>
      <c r="N17" s="19">
        <v>0</v>
      </c>
      <c r="O17" s="20">
        <f t="shared" si="2"/>
        <v>0</v>
      </c>
      <c r="P17" s="20">
        <f t="shared" si="0"/>
        <v>500000</v>
      </c>
      <c r="Q17" s="20">
        <f t="shared" si="3"/>
        <v>0</v>
      </c>
    </row>
    <row r="18" spans="1:17" ht="13.5">
      <c r="A18" s="26"/>
      <c r="B18" s="13"/>
      <c r="C18" s="14"/>
      <c r="D18" s="15"/>
      <c r="E18" s="16"/>
      <c r="F18" s="17"/>
      <c r="G18" s="18"/>
      <c r="H18" s="16"/>
      <c r="I18" s="18"/>
      <c r="J18" s="19"/>
      <c r="K18" s="19"/>
      <c r="L18" s="19"/>
      <c r="M18" s="20"/>
      <c r="N18" s="19"/>
      <c r="O18" s="20"/>
      <c r="P18" s="20"/>
      <c r="Q18" s="20"/>
    </row>
    <row r="19" spans="1:17" ht="13.5">
      <c r="A19" s="12"/>
      <c r="B19" s="13"/>
      <c r="C19" s="14"/>
      <c r="D19" s="15"/>
      <c r="E19" s="16"/>
      <c r="F19" s="17"/>
      <c r="G19" s="18"/>
      <c r="H19" s="16"/>
      <c r="I19" s="18"/>
      <c r="J19" s="19"/>
      <c r="K19" s="19"/>
      <c r="L19" s="19"/>
      <c r="M19" s="20">
        <f aca="true" t="shared" si="4" ref="M19:M24">IF(I19&lt;0,0,SUM(J19:L19))</f>
        <v>0</v>
      </c>
      <c r="N19" s="19"/>
      <c r="O19" s="20">
        <f aca="true" t="shared" si="5" ref="O19:O24">+G19+N19</f>
        <v>0</v>
      </c>
      <c r="P19" s="20">
        <f aca="true" t="shared" si="6" ref="P19:P24">IF(I19="",+F19+H19-O19+M19,0)</f>
        <v>0</v>
      </c>
      <c r="Q19" s="20">
        <f aca="true" t="shared" si="7" ref="Q19:Q24">IF(I19&lt;0,-I19-(F19+J19-O19+H19+K19),0)</f>
        <v>0</v>
      </c>
    </row>
    <row r="20" spans="1:17" ht="13.5">
      <c r="A20" s="12"/>
      <c r="B20" s="13"/>
      <c r="C20" s="14"/>
      <c r="D20" s="15"/>
      <c r="E20" s="16"/>
      <c r="F20" s="17"/>
      <c r="G20" s="18"/>
      <c r="H20" s="16"/>
      <c r="I20" s="18"/>
      <c r="J20" s="19"/>
      <c r="K20" s="19"/>
      <c r="L20" s="19"/>
      <c r="M20" s="20">
        <f t="shared" si="4"/>
        <v>0</v>
      </c>
      <c r="N20" s="19"/>
      <c r="O20" s="20">
        <f t="shared" si="5"/>
        <v>0</v>
      </c>
      <c r="P20" s="20">
        <f t="shared" si="6"/>
        <v>0</v>
      </c>
      <c r="Q20" s="20">
        <f t="shared" si="7"/>
        <v>0</v>
      </c>
    </row>
    <row r="21" spans="1:17" ht="13.5">
      <c r="A21" s="12"/>
      <c r="B21" s="13"/>
      <c r="C21" s="14"/>
      <c r="D21" s="15"/>
      <c r="E21" s="16"/>
      <c r="F21" s="17"/>
      <c r="G21" s="18"/>
      <c r="H21" s="16"/>
      <c r="I21" s="18"/>
      <c r="J21" s="19"/>
      <c r="K21" s="19"/>
      <c r="L21" s="19"/>
      <c r="M21" s="20">
        <f t="shared" si="4"/>
        <v>0</v>
      </c>
      <c r="N21" s="19"/>
      <c r="O21" s="20">
        <f t="shared" si="5"/>
        <v>0</v>
      </c>
      <c r="P21" s="20">
        <f t="shared" si="6"/>
        <v>0</v>
      </c>
      <c r="Q21" s="20">
        <f t="shared" si="7"/>
        <v>0</v>
      </c>
    </row>
    <row r="22" spans="1:17" ht="13.5">
      <c r="A22" s="12"/>
      <c r="B22" s="13"/>
      <c r="C22" s="14"/>
      <c r="D22" s="15"/>
      <c r="E22" s="16"/>
      <c r="F22" s="17"/>
      <c r="G22" s="18"/>
      <c r="H22" s="16"/>
      <c r="I22" s="18"/>
      <c r="J22" s="19"/>
      <c r="K22" s="19"/>
      <c r="L22" s="19"/>
      <c r="M22" s="20">
        <f t="shared" si="4"/>
        <v>0</v>
      </c>
      <c r="N22" s="19"/>
      <c r="O22" s="20">
        <f t="shared" si="5"/>
        <v>0</v>
      </c>
      <c r="P22" s="20">
        <f t="shared" si="6"/>
        <v>0</v>
      </c>
      <c r="Q22" s="20">
        <f t="shared" si="7"/>
        <v>0</v>
      </c>
    </row>
    <row r="23" spans="1:17" ht="13.5">
      <c r="A23" s="12"/>
      <c r="B23" s="13"/>
      <c r="C23" s="14"/>
      <c r="D23" s="15"/>
      <c r="E23" s="16"/>
      <c r="F23" s="17"/>
      <c r="G23" s="18"/>
      <c r="H23" s="16"/>
      <c r="I23" s="18"/>
      <c r="J23" s="19"/>
      <c r="K23" s="19"/>
      <c r="L23" s="19"/>
      <c r="M23" s="20">
        <f>IF(I23&lt;0,0,SUM(J23:L23))</f>
        <v>0</v>
      </c>
      <c r="N23" s="19"/>
      <c r="O23" s="20">
        <f t="shared" si="5"/>
        <v>0</v>
      </c>
      <c r="P23" s="20">
        <f t="shared" si="6"/>
        <v>0</v>
      </c>
      <c r="Q23" s="20">
        <f t="shared" si="7"/>
        <v>0</v>
      </c>
    </row>
    <row r="24" spans="1:17" ht="13.5" collapsed="1">
      <c r="A24" s="12"/>
      <c r="B24" s="13"/>
      <c r="C24" s="14"/>
      <c r="D24" s="15"/>
      <c r="E24" s="16"/>
      <c r="F24" s="17"/>
      <c r="G24" s="18"/>
      <c r="H24" s="21"/>
      <c r="I24" s="22"/>
      <c r="J24" s="19"/>
      <c r="K24" s="19"/>
      <c r="L24" s="19"/>
      <c r="M24" s="20">
        <f t="shared" si="4"/>
        <v>0</v>
      </c>
      <c r="N24" s="19"/>
      <c r="O24" s="20">
        <f t="shared" si="5"/>
        <v>0</v>
      </c>
      <c r="P24" s="20">
        <f t="shared" si="6"/>
        <v>0</v>
      </c>
      <c r="Q24" s="20">
        <f t="shared" si="7"/>
        <v>0</v>
      </c>
    </row>
    <row r="25" spans="5:17" ht="14.25" thickBot="1">
      <c r="E25" s="23">
        <f aca="true" t="shared" si="8" ref="E25:Q25">SUM(E5:E24)</f>
        <v>20000000</v>
      </c>
      <c r="F25" s="23">
        <f t="shared" si="8"/>
        <v>11300000</v>
      </c>
      <c r="G25" s="23">
        <f t="shared" si="8"/>
        <v>4250000</v>
      </c>
      <c r="H25" s="33">
        <f t="shared" si="8"/>
        <v>7600000</v>
      </c>
      <c r="I25" s="33">
        <f t="shared" si="8"/>
        <v>-15000000</v>
      </c>
      <c r="J25" s="23">
        <f t="shared" si="8"/>
        <v>800000</v>
      </c>
      <c r="K25" s="23">
        <f t="shared" si="8"/>
        <v>400000</v>
      </c>
      <c r="L25" s="23">
        <f t="shared" si="8"/>
        <v>500000</v>
      </c>
      <c r="M25" s="23">
        <f t="shared" si="8"/>
        <v>1100000</v>
      </c>
      <c r="N25" s="33">
        <f t="shared" si="8"/>
        <v>3541666.666666667</v>
      </c>
      <c r="O25" s="23">
        <f t="shared" si="8"/>
        <v>7791666.666666667</v>
      </c>
      <c r="P25" s="33">
        <f t="shared" si="8"/>
        <v>8183333.333333333</v>
      </c>
      <c r="Q25" s="33">
        <f t="shared" si="8"/>
        <v>10375000</v>
      </c>
    </row>
    <row r="26" spans="6:17" ht="13.5"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6:17" ht="13.5"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6:17" ht="13.5"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3.5">
      <c r="A29" s="27" t="s">
        <v>19</v>
      </c>
      <c r="B29" s="28">
        <f>+J25</f>
        <v>800000</v>
      </c>
      <c r="F29" s="24"/>
      <c r="G29" s="24"/>
      <c r="H29" s="24"/>
      <c r="I29" s="24"/>
      <c r="J29" s="24"/>
      <c r="K29" s="24"/>
      <c r="L29" s="24"/>
      <c r="M29" s="24"/>
      <c r="P29" s="24"/>
      <c r="Q29" s="24"/>
    </row>
    <row r="30" spans="1:17" ht="13.5">
      <c r="A30" s="27" t="s">
        <v>20</v>
      </c>
      <c r="B30" s="28">
        <f>+L25</f>
        <v>500000</v>
      </c>
      <c r="F30" s="24"/>
      <c r="G30" s="24"/>
      <c r="H30" s="24"/>
      <c r="I30" s="24"/>
      <c r="J30" s="24"/>
      <c r="K30" s="24"/>
      <c r="L30" s="24"/>
      <c r="M30" s="24"/>
      <c r="P30" s="24"/>
      <c r="Q30" s="24"/>
    </row>
    <row r="31" spans="1:17" ht="13.5">
      <c r="A31" s="27" t="s">
        <v>21</v>
      </c>
      <c r="B31" s="28">
        <f>+M25</f>
        <v>1100000</v>
      </c>
      <c r="F31" s="24"/>
      <c r="G31" s="24"/>
      <c r="H31" s="24"/>
      <c r="I31" s="24"/>
      <c r="J31" s="24"/>
      <c r="K31" s="24"/>
      <c r="L31" s="24"/>
      <c r="M31" s="24"/>
      <c r="P31" s="24"/>
      <c r="Q31" s="24"/>
    </row>
    <row r="32" spans="6:17" ht="13.5">
      <c r="F32" s="24"/>
      <c r="G32" s="24"/>
      <c r="H32" s="24"/>
      <c r="I32" s="24"/>
      <c r="J32" s="24"/>
      <c r="K32" s="24"/>
      <c r="L32" s="24"/>
      <c r="M32" s="24"/>
      <c r="P32" s="24"/>
      <c r="Q32" s="24"/>
    </row>
    <row r="33" spans="6:17" ht="13.5">
      <c r="F33" s="24"/>
      <c r="G33" s="24"/>
      <c r="H33" s="24"/>
      <c r="I33" s="24"/>
      <c r="J33" s="24"/>
      <c r="K33" s="24"/>
      <c r="L33" s="24"/>
      <c r="M33" s="24"/>
      <c r="P33" s="24"/>
      <c r="Q33" s="24"/>
    </row>
    <row r="34" spans="6:17" ht="13.5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6:17" ht="13.5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3.5">
      <c r="A36" s="34" t="s">
        <v>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4"/>
      <c r="O36" s="24"/>
      <c r="P36" s="24"/>
      <c r="Q36" s="24"/>
    </row>
    <row r="37" spans="1:17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53" t="s">
        <v>33</v>
      </c>
      <c r="L37" s="54"/>
      <c r="M37" s="36" t="s">
        <v>34</v>
      </c>
      <c r="N37" s="24"/>
      <c r="O37" s="24"/>
      <c r="P37" s="24"/>
      <c r="Q37" s="24"/>
    </row>
    <row r="38" spans="1:17" ht="13.5">
      <c r="A38" s="35"/>
      <c r="B38" s="55" t="s">
        <v>35</v>
      </c>
      <c r="C38" s="55"/>
      <c r="D38" s="55"/>
      <c r="E38" s="55"/>
      <c r="F38" s="55"/>
      <c r="G38" s="55"/>
      <c r="H38" s="55"/>
      <c r="I38" s="55"/>
      <c r="J38" s="55"/>
      <c r="K38" s="47">
        <f>+M43</f>
        <v>7850000</v>
      </c>
      <c r="L38" s="48"/>
      <c r="M38" s="37">
        <f>+'- Leikmannaskrá ár -1'!F5-'- Leikmannaskrá ár -1'!G5+'- Leikmannaskrá ár -1'!J5</f>
        <v>733333.3333333333</v>
      </c>
      <c r="N38" s="24"/>
      <c r="O38" s="24"/>
      <c r="P38" s="24"/>
      <c r="Q38" s="24"/>
    </row>
    <row r="39" spans="1:17" ht="13.5">
      <c r="A39" s="35"/>
      <c r="B39" s="46" t="s">
        <v>36</v>
      </c>
      <c r="C39" s="46"/>
      <c r="D39" s="46"/>
      <c r="E39" s="46"/>
      <c r="F39" s="46"/>
      <c r="G39" s="46"/>
      <c r="H39" s="46"/>
      <c r="I39" s="46"/>
      <c r="J39" s="46"/>
      <c r="K39" s="47">
        <f>+H25+K25</f>
        <v>8000000</v>
      </c>
      <c r="L39" s="48"/>
      <c r="M39" s="37">
        <f>+'- Leikmannaskrá ár -1'!H22+'- Leikmannaskrá ár -1'!K9+'- Leikmannaskrá ár -1'!K7</f>
        <v>10000000</v>
      </c>
      <c r="N39" s="24"/>
      <c r="O39" s="24"/>
      <c r="P39" s="24"/>
      <c r="Q39" s="24"/>
    </row>
    <row r="40" spans="1:17" ht="13.5">
      <c r="A40" s="35"/>
      <c r="B40" s="46" t="s">
        <v>37</v>
      </c>
      <c r="C40" s="46"/>
      <c r="D40" s="46"/>
      <c r="E40" s="46"/>
      <c r="F40" s="46"/>
      <c r="G40" s="46"/>
      <c r="H40" s="46"/>
      <c r="I40" s="46"/>
      <c r="J40" s="46"/>
      <c r="K40" s="47">
        <f>+I25+Q25</f>
        <v>-4625000</v>
      </c>
      <c r="L40" s="48"/>
      <c r="M40" s="37">
        <v>0</v>
      </c>
      <c r="N40" s="24"/>
      <c r="O40" s="24"/>
      <c r="P40" s="24"/>
      <c r="Q40" s="24"/>
    </row>
    <row r="41" spans="1:17" ht="13.5">
      <c r="A41" s="35"/>
      <c r="B41" s="46" t="s">
        <v>38</v>
      </c>
      <c r="C41" s="46"/>
      <c r="D41" s="46"/>
      <c r="E41" s="46"/>
      <c r="F41" s="46"/>
      <c r="G41" s="46"/>
      <c r="H41" s="46"/>
      <c r="I41" s="46"/>
      <c r="J41" s="46"/>
      <c r="K41" s="49">
        <f>-N25</f>
        <v>-3541666.666666667</v>
      </c>
      <c r="L41" s="50"/>
      <c r="M41" s="37">
        <f>-'- Leikmannaskrá ár -1'!N22</f>
        <v>-2983333.3333333335</v>
      </c>
      <c r="N41" s="24"/>
      <c r="O41" s="24"/>
      <c r="P41" s="24"/>
      <c r="Q41" s="24"/>
    </row>
    <row r="42" spans="1:17" ht="13.5">
      <c r="A42" s="35"/>
      <c r="B42" s="46" t="s">
        <v>39</v>
      </c>
      <c r="C42" s="46"/>
      <c r="D42" s="46"/>
      <c r="E42" s="46"/>
      <c r="F42" s="46"/>
      <c r="G42" s="46"/>
      <c r="H42" s="46"/>
      <c r="I42" s="46"/>
      <c r="J42" s="46"/>
      <c r="K42" s="47">
        <f>+L25</f>
        <v>500000</v>
      </c>
      <c r="L42" s="48"/>
      <c r="M42" s="38">
        <f>+'- Leikmannaskrá ár -1'!L22</f>
        <v>100000</v>
      </c>
      <c r="N42" s="24"/>
      <c r="O42" s="24"/>
      <c r="P42" s="24"/>
      <c r="Q42" s="24"/>
    </row>
    <row r="43" spans="1:15" ht="13.5">
      <c r="A43" s="35"/>
      <c r="B43" s="43" t="s">
        <v>40</v>
      </c>
      <c r="C43" s="43"/>
      <c r="D43" s="43"/>
      <c r="E43" s="43"/>
      <c r="F43" s="43"/>
      <c r="G43" s="43"/>
      <c r="H43" s="43"/>
      <c r="I43" s="43"/>
      <c r="J43" s="43"/>
      <c r="K43" s="44">
        <f>SUM(K38:L42)</f>
        <v>8183333.333333333</v>
      </c>
      <c r="L43" s="45"/>
      <c r="M43" s="39">
        <f>SUM(M38:M42)</f>
        <v>7850000</v>
      </c>
      <c r="N43" s="24"/>
      <c r="O43" s="24"/>
    </row>
    <row r="44" ht="13.5">
      <c r="N44" s="24"/>
    </row>
    <row r="45" ht="13.5">
      <c r="N45" s="24"/>
    </row>
    <row r="46" ht="13.5">
      <c r="N46" s="24"/>
    </row>
    <row r="47" ht="13.5">
      <c r="N47" s="24"/>
    </row>
  </sheetData>
  <sheetProtection/>
  <mergeCells count="16">
    <mergeCell ref="C3:D3"/>
    <mergeCell ref="H3:I3"/>
    <mergeCell ref="K37:L37"/>
    <mergeCell ref="B38:J38"/>
    <mergeCell ref="K38:L38"/>
    <mergeCell ref="B39:J39"/>
    <mergeCell ref="K39:L39"/>
    <mergeCell ref="F3:G3"/>
    <mergeCell ref="B43:J43"/>
    <mergeCell ref="K43:L43"/>
    <mergeCell ref="B40:J40"/>
    <mergeCell ref="K40:L40"/>
    <mergeCell ref="B41:J41"/>
    <mergeCell ref="K41:L41"/>
    <mergeCell ref="B42:J42"/>
    <mergeCell ref="K42:L42"/>
  </mergeCells>
  <dataValidations count="1">
    <dataValidation type="whole" operator="lessThan" allowBlank="1" showInputMessage="1" showErrorMessage="1" errorTitle="Neikvætt formerki?" error="Vinsamlegast skrifið söluverð leikmanns með neikvæðu formerki." sqref="I5:I24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Footer>&amp;LÚtgáfa 5 - 05/01/23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Cipriani</dc:creator>
  <cp:keywords/>
  <dc:description/>
  <cp:lastModifiedBy>Olafsson, Sindri Snaer</cp:lastModifiedBy>
  <cp:lastPrinted>2023-01-05T16:36:04Z</cp:lastPrinted>
  <dcterms:created xsi:type="dcterms:W3CDTF">2001-04-24T08:25:05Z</dcterms:created>
  <dcterms:modified xsi:type="dcterms:W3CDTF">2024-02-05T09:15:20Z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2023-12-28T12:51:31Z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5ed0e835-7337-4a75-92a0-44a4eb990440</vt:lpwstr>
  </property>
  <property fmtid="{D5CDD505-2E9C-101B-9397-08002B2CF9AE}" pid="9" name="MSIP_Label_ea60d57e-af5b-4752-ac57-3e4f28ca11dc_ContentBits">
    <vt:lpwstr>0</vt:lpwstr>
  </property>
</Properties>
</file>